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6" windowHeight="12648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7" i="1" l="1"/>
  <c r="H40" i="1"/>
  <c r="H38" i="1"/>
  <c r="L43" i="1"/>
  <c r="G43" i="1"/>
  <c r="G42" i="1"/>
  <c r="J40" i="1"/>
  <c r="L39" i="1"/>
  <c r="H39" i="1"/>
  <c r="H43" i="1" s="1"/>
  <c r="G39" i="1"/>
  <c r="J38" i="1"/>
  <c r="L35" i="1"/>
  <c r="K35" i="1"/>
  <c r="K39" i="1" s="1"/>
  <c r="K43" i="1" s="1"/>
  <c r="H35" i="1"/>
  <c r="H29" i="1"/>
  <c r="G30" i="1"/>
  <c r="H28" i="1"/>
  <c r="G28" i="1"/>
  <c r="L28" i="1" s="1"/>
  <c r="L27" i="1"/>
  <c r="K27" i="1"/>
  <c r="H27" i="1"/>
  <c r="L25" i="1"/>
  <c r="L22" i="1"/>
  <c r="K22" i="1"/>
  <c r="L50" i="1" l="1"/>
  <c r="L30" i="1"/>
  <c r="H30" i="1"/>
  <c r="K30" i="1"/>
  <c r="G50" i="1"/>
  <c r="H25" i="1"/>
  <c r="K28" i="1"/>
  <c r="K29" i="1"/>
  <c r="G26" i="1"/>
  <c r="K25" i="1"/>
  <c r="L29" i="1"/>
  <c r="L26" i="1" l="1"/>
  <c r="K26" i="1"/>
  <c r="H26" i="1"/>
  <c r="G34" i="1"/>
  <c r="G36" i="1" s="1"/>
  <c r="K50" i="1"/>
  <c r="H50" i="1"/>
  <c r="H34" i="1" l="1"/>
  <c r="H36" i="1" s="1"/>
  <c r="K36" i="1"/>
  <c r="G40" i="1"/>
  <c r="G33" i="1"/>
  <c r="L36" i="1"/>
  <c r="L44" i="1" l="1"/>
  <c r="L40" i="1"/>
  <c r="L41" i="1" s="1"/>
  <c r="L42" i="1"/>
  <c r="K42" i="1"/>
  <c r="K44" i="1"/>
  <c r="K40" i="1"/>
  <c r="K41" i="1" s="1"/>
  <c r="H44" i="1"/>
  <c r="H33" i="1"/>
  <c r="G41" i="1"/>
  <c r="G44" i="1"/>
  <c r="H41" i="1"/>
  <c r="H42" i="1"/>
</calcChain>
</file>

<file path=xl/sharedStrings.xml><?xml version="1.0" encoding="utf-8"?>
<sst xmlns="http://schemas.openxmlformats.org/spreadsheetml/2006/main" count="112" uniqueCount="77">
  <si>
    <t>Додаток 3.5</t>
  </si>
  <si>
    <t>До рішення виконавчого комітету</t>
  </si>
  <si>
    <t>Боярської міської ради</t>
  </si>
  <si>
    <t>від "__"___________2026 №___</t>
  </si>
  <si>
    <t>РОЗРАХУНОК</t>
  </si>
  <si>
    <t xml:space="preserve"> тарифів на теплову енергію</t>
  </si>
  <si>
    <t xml:space="preserve">                                                              по КП "БГВУЖКГ" на опалювальний період 2026-2027 р.р.</t>
  </si>
  <si>
    <t>№ з/п</t>
  </si>
  <si>
    <t>Найменування показника</t>
  </si>
  <si>
    <t>Одиниці виміру</t>
  </si>
  <si>
    <t>Сумарні та середньозважені показники</t>
  </si>
  <si>
    <t>На потреби споживачів</t>
  </si>
  <si>
    <t>населення</t>
  </si>
  <si>
    <t>релігійних організацій</t>
  </si>
  <si>
    <t>бюджетних установ</t>
  </si>
  <si>
    <t>Тариф на виробництво теплової енергії, зокрема:</t>
  </si>
  <si>
    <t>грн/Гкал</t>
  </si>
  <si>
    <t>1.1</t>
  </si>
  <si>
    <t>повна планована собівартість виробництва теплової енергії</t>
  </si>
  <si>
    <t>1.2.</t>
  </si>
  <si>
    <t>витрати на відшкодування втрат</t>
  </si>
  <si>
    <t>тис. грн</t>
  </si>
  <si>
    <t>1.3.</t>
  </si>
  <si>
    <t>планований прибуток</t>
  </si>
  <si>
    <t>2.</t>
  </si>
  <si>
    <t>Тариф на транспортування теплової енергії, зокрема:</t>
  </si>
  <si>
    <t>2.1.</t>
  </si>
  <si>
    <t>повна планована собівартість транспортування теплової енергії</t>
  </si>
  <si>
    <t>2.2.</t>
  </si>
  <si>
    <t>витрати на відшкодування втрат теплової енергії в теплових мережах (у тому числі понаднормових втрат) в грошовому виразі</t>
  </si>
  <si>
    <t>2.3.</t>
  </si>
  <si>
    <t>Тариф на постачання теплової енергії, зокрема:</t>
  </si>
  <si>
    <t>3.1.</t>
  </si>
  <si>
    <t>повна планована собівартість постачання теплової енергії</t>
  </si>
  <si>
    <t>3.2.</t>
  </si>
  <si>
    <t>3.3.</t>
  </si>
  <si>
    <t>Тариф на теплову енергію, зокрема:</t>
  </si>
  <si>
    <t>4.1.</t>
  </si>
  <si>
    <t>повна планована собівартість теплової енергії</t>
  </si>
  <si>
    <t>4.2.</t>
  </si>
  <si>
    <t>4.3.</t>
  </si>
  <si>
    <t>планований прибуток*</t>
  </si>
  <si>
    <t>Річні плановані доходи від виробництва, транспортування, постачання теплової енергії, усього, зокрема:</t>
  </si>
  <si>
    <t>5.1.</t>
  </si>
  <si>
    <t>повна планована собівартість виробництва, транспортування, постачання теплової енергії</t>
  </si>
  <si>
    <t>5.2.</t>
  </si>
  <si>
    <t>5.3.</t>
  </si>
  <si>
    <t>планований прибуток від виробництва, транспортування, постачання теплової енергії</t>
  </si>
  <si>
    <t>Річні плановані доходи від виробництва, транспортування, постачання теплової енергії без транспортування мережами ліцензіата теплової енергії інших власників, усього, зокрема:</t>
  </si>
  <si>
    <t>6.1.</t>
  </si>
  <si>
    <t>6.2.</t>
  </si>
  <si>
    <t>6.3.</t>
  </si>
  <si>
    <t>Планований корисний відпуск з мереж ліцензіата теплової енергії власним споживачам та теплової енергії інших власників, зокрема:</t>
  </si>
  <si>
    <t>Гкал</t>
  </si>
  <si>
    <t>7.1.</t>
  </si>
  <si>
    <t>корисний відпуск теплової енергії власним споживачам</t>
  </si>
  <si>
    <t>7.2.</t>
  </si>
  <si>
    <t>корисний відпуск теплової енергії інших власників</t>
  </si>
  <si>
    <t>Рівні рентабельності тарифів:</t>
  </si>
  <si>
    <t>8.1.</t>
  </si>
  <si>
    <t>на виробництво теплової енергії</t>
  </si>
  <si>
    <t>%</t>
  </si>
  <si>
    <t>8.2.</t>
  </si>
  <si>
    <t>на транспортування теплової енергії</t>
  </si>
  <si>
    <t>8.3</t>
  </si>
  <si>
    <t>на постачання теплової енергії</t>
  </si>
  <si>
    <t>8.4</t>
  </si>
  <si>
    <t>на теплову енергію</t>
  </si>
  <si>
    <t>* Прибуток 4% на обігові кошти та податок на прибуток</t>
  </si>
  <si>
    <t>Начальник  КП  "БГВУЖКГ"</t>
  </si>
  <si>
    <t>__________</t>
  </si>
  <si>
    <t>Віктор КАМІНСЬКИЙ</t>
  </si>
  <si>
    <t>(керівник)</t>
  </si>
  <si>
    <t>(підпис)</t>
  </si>
  <si>
    <t>(ініціали, прізвище)</t>
  </si>
  <si>
    <t>Виконавець:Козакевич Г.І. тел. 41-170</t>
  </si>
  <si>
    <t xml:space="preserve">інших споживачів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</si>
</sst>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10" fontId="1" fillId="0" borderId="0" xfId="0" applyNumberFormat="1" applyFont="1"/>
    <xf numFmtId="10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2" fontId="5" fillId="0" borderId="10" xfId="0" applyNumberFormat="1" applyFont="1" applyBorder="1" applyAlignment="1">
      <alignment horizontal="center" vertical="top" wrapText="1"/>
    </xf>
    <xf numFmtId="2" fontId="5" fillId="0" borderId="8" xfId="0" applyNumberFormat="1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2" fontId="5" fillId="0" borderId="11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0" fontId="2" fillId="0" borderId="10" xfId="0" applyFont="1" applyBorder="1" applyAlignment="1">
      <alignment vertical="top" wrapText="1"/>
    </xf>
    <xf numFmtId="2" fontId="3" fillId="0" borderId="10" xfId="0" applyNumberFormat="1" applyFont="1" applyBorder="1" applyAlignment="1">
      <alignment horizontal="center" vertical="top" wrapText="1"/>
    </xf>
    <xf numFmtId="2" fontId="3" fillId="0" borderId="8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2" fontId="3" fillId="0" borderId="11" xfId="0" applyNumberFormat="1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2" fontId="3" fillId="0" borderId="9" xfId="0" applyNumberFormat="1" applyFont="1" applyBorder="1" applyAlignment="1">
      <alignment horizontal="center" vertical="top" wrapText="1"/>
    </xf>
    <xf numFmtId="2" fontId="5" fillId="0" borderId="9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49" fontId="2" fillId="0" borderId="12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49" fontId="2" fillId="0" borderId="17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vertical="top" wrapText="1"/>
    </xf>
    <xf numFmtId="2" fontId="3" fillId="0" borderId="17" xfId="0" applyNumberFormat="1" applyFont="1" applyBorder="1" applyAlignment="1">
      <alignment horizontal="center" vertical="top" wrapText="1"/>
    </xf>
    <xf numFmtId="2" fontId="3" fillId="0" borderId="17" xfId="0" applyNumberFormat="1" applyFont="1" applyBorder="1" applyAlignment="1">
      <alignment horizontal="center" vertical="top" wrapText="1"/>
    </xf>
    <xf numFmtId="49" fontId="2" fillId="0" borderId="18" xfId="0" applyNumberFormat="1" applyFont="1" applyBorder="1" applyAlignment="1">
      <alignment horizontal="center" vertical="top" wrapText="1"/>
    </xf>
    <xf numFmtId="49" fontId="2" fillId="0" borderId="19" xfId="0" applyNumberFormat="1" applyFont="1" applyBorder="1" applyAlignment="1">
      <alignment horizontal="center" vertical="top" wrapText="1"/>
    </xf>
    <xf numFmtId="49" fontId="2" fillId="0" borderId="20" xfId="0" applyNumberFormat="1" applyFont="1" applyBorder="1" applyAlignment="1">
      <alignment horizontal="center" vertical="top" wrapText="1"/>
    </xf>
    <xf numFmtId="0" fontId="2" fillId="0" borderId="2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3" fillId="0" borderId="23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25" xfId="0" applyFont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5;&#1083;&#1072;&#1085;&#1086;&#1074;&#1080;&#1081;%20&#1090;&#1072;&#1088;&#1080;&#1092;%20&#1085;&#1072;%20&#1090;&#1077;&#1087;&#1083;&#1086;%202026-2027%20%20&#1089;&#1077;&#1088;&#1087;&#1077;&#1085;&#1100;%202026%20&#1058;&#1072;&#1085;%20%20&#1085;&#1072;%20&#1086;&#1087;&#1091;&#1073;&#1083;&#1110;&#1082;&#1091;&#1074;&#1072;&#1085;&#1085;&#1103;%20&#1085;&#1072;%20&#1089;&#1072;&#1081;&#1090;&#111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"/>
      <sheetName val="Лист1"/>
      <sheetName val="2"/>
      <sheetName val="розрах вартості палива"/>
      <sheetName val="розр.екон. ефе по інвест прогр."/>
      <sheetName val="Середня ціна електроенергії"/>
      <sheetName val="розрах витрат електроенергії"/>
      <sheetName val="інформ.про суб.ВВ"/>
      <sheetName val="електроенергія на ремонт"/>
      <sheetName val="розр.абон.плати"/>
      <sheetName val=" вода і стоки"/>
      <sheetName val="Розрах. зп на вир.тран.і пост "/>
      <sheetName val="накладні витрат. "/>
      <sheetName val="транспортування"/>
      <sheetName val="постачання"/>
      <sheetName val="теплова енергія з прибутком"/>
      <sheetName val="Аркуш3"/>
      <sheetName val="Аркуш1"/>
      <sheetName val="про намір  нові тарифи"/>
      <sheetName val="обгрунтування зміни тарифів"/>
      <sheetName val="вода, стоки на вир.транспортув."/>
      <sheetName val="середня ціна палива за опал.пер"/>
      <sheetName val="розр."/>
      <sheetName val="виробництво"/>
      <sheetName val="Аркуш4"/>
      <sheetName val=" різниця в тарифах"/>
      <sheetName val="Розрахунок інших операц витрат"/>
      <sheetName val="пояснювальна запика"/>
      <sheetName val="розрах.амортизації"/>
      <sheetName val="повідомл.про намір"/>
      <sheetName val="структура тарифу на тепл.енергі"/>
      <sheetName val="Роз&quot;яснення по абон.платі"/>
      <sheetName val="перелік поданих докумен"/>
      <sheetName val="Розр.витрат солі на Космосі"/>
      <sheetName val="інформація про суб&quot;єкта господ"/>
      <sheetName val="Аркуш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5">
          <cell r="I65">
            <v>0</v>
          </cell>
        </row>
        <row r="66">
          <cell r="I66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L56"/>
  <sheetViews>
    <sheetView tabSelected="1" topLeftCell="A2" workbookViewId="0">
      <selection activeCell="G44" sqref="G44"/>
    </sheetView>
  </sheetViews>
  <sheetFormatPr defaultRowHeight="14.3" x14ac:dyDescent="0.25"/>
  <cols>
    <col min="5" max="5" width="39.625" customWidth="1"/>
    <col min="6" max="6" width="10.875" customWidth="1"/>
    <col min="7" max="7" width="13.125" customWidth="1"/>
    <col min="9" max="9" width="3.25" customWidth="1"/>
    <col min="11" max="11" width="12.375" customWidth="1"/>
    <col min="12" max="12" width="14.125" customWidth="1"/>
  </cols>
  <sheetData>
    <row r="8" spans="4:12" ht="31.25" x14ac:dyDescent="0.25">
      <c r="D8" s="1"/>
      <c r="E8" s="2"/>
      <c r="F8" s="2"/>
      <c r="H8" s="3"/>
      <c r="I8" s="3"/>
      <c r="J8" s="4"/>
      <c r="K8" s="4"/>
      <c r="L8" s="4" t="s">
        <v>0</v>
      </c>
    </row>
    <row r="9" spans="4:12" ht="15.65" x14ac:dyDescent="0.25">
      <c r="D9" s="1"/>
      <c r="E9" s="2"/>
      <c r="F9" s="2"/>
      <c r="H9" s="3"/>
      <c r="I9" s="3"/>
      <c r="J9" s="5" t="s">
        <v>1</v>
      </c>
      <c r="K9" s="5"/>
      <c r="L9" s="5"/>
    </row>
    <row r="10" spans="4:12" ht="15.65" x14ac:dyDescent="0.25">
      <c r="D10" s="1"/>
      <c r="E10" s="2"/>
      <c r="F10" s="2"/>
      <c r="H10" s="3"/>
      <c r="I10" s="3"/>
      <c r="J10" s="5" t="s">
        <v>2</v>
      </c>
      <c r="K10" s="5"/>
      <c r="L10" s="5"/>
    </row>
    <row r="11" spans="4:12" ht="15.65" x14ac:dyDescent="0.25">
      <c r="D11" s="1"/>
      <c r="E11" s="2"/>
      <c r="F11" s="2"/>
      <c r="H11" s="3"/>
      <c r="I11" s="3"/>
      <c r="J11" s="5" t="s">
        <v>3</v>
      </c>
      <c r="K11" s="5"/>
      <c r="L11" s="5"/>
    </row>
    <row r="12" spans="4:12" ht="15.65" x14ac:dyDescent="0.25">
      <c r="D12" s="1"/>
      <c r="E12" s="2"/>
      <c r="F12" s="2"/>
      <c r="H12" s="3"/>
      <c r="I12" s="3"/>
      <c r="J12" s="6"/>
      <c r="K12" s="6"/>
      <c r="L12" s="6"/>
    </row>
    <row r="13" spans="4:12" ht="15.65" x14ac:dyDescent="0.25">
      <c r="D13" s="7" t="s">
        <v>4</v>
      </c>
      <c r="E13" s="7"/>
      <c r="F13" s="7"/>
      <c r="G13" s="7"/>
      <c r="H13" s="7"/>
      <c r="I13" s="7"/>
      <c r="J13" s="7"/>
      <c r="K13" s="7"/>
      <c r="L13" s="7"/>
    </row>
    <row r="14" spans="4:12" ht="15.65" x14ac:dyDescent="0.25">
      <c r="D14" s="7" t="s">
        <v>5</v>
      </c>
      <c r="E14" s="7"/>
      <c r="F14" s="7"/>
      <c r="G14" s="7"/>
      <c r="H14" s="7"/>
      <c r="I14" s="7"/>
      <c r="J14" s="7"/>
      <c r="K14" s="7"/>
      <c r="L14" s="7"/>
    </row>
    <row r="15" spans="4:12" x14ac:dyDescent="0.25">
      <c r="D15" s="8"/>
      <c r="E15" s="8" t="s">
        <v>6</v>
      </c>
      <c r="F15" s="8"/>
      <c r="G15" s="8"/>
      <c r="H15" s="8"/>
      <c r="I15" s="8"/>
      <c r="J15" s="8"/>
      <c r="K15" s="9"/>
      <c r="L15" s="9"/>
    </row>
    <row r="16" spans="4:12" ht="15.65" x14ac:dyDescent="0.25">
      <c r="D16" s="7"/>
      <c r="E16" s="7"/>
      <c r="F16" s="7"/>
      <c r="G16" s="7"/>
      <c r="H16" s="7"/>
      <c r="I16" s="7"/>
      <c r="J16" s="7"/>
      <c r="K16" s="7"/>
      <c r="L16" s="7"/>
    </row>
    <row r="17" spans="4:12" x14ac:dyDescent="0.25">
      <c r="D17" s="8"/>
      <c r="E17" s="8"/>
      <c r="F17" s="8"/>
      <c r="G17" s="8"/>
      <c r="H17" s="10">
        <v>0.83774000000000004</v>
      </c>
      <c r="I17" s="8"/>
      <c r="J17" s="8"/>
      <c r="K17" s="10">
        <v>0.12953999999999999</v>
      </c>
      <c r="L17" s="11">
        <v>3.2719999999999999E-2</v>
      </c>
    </row>
    <row r="18" spans="4:12" ht="16.3" thickBot="1" x14ac:dyDescent="0.3">
      <c r="D18" s="12" t="s">
        <v>7</v>
      </c>
      <c r="E18" s="13" t="s">
        <v>8</v>
      </c>
      <c r="F18" s="13" t="s">
        <v>9</v>
      </c>
      <c r="G18" s="14" t="s">
        <v>10</v>
      </c>
      <c r="H18" s="15" t="s">
        <v>11</v>
      </c>
      <c r="I18" s="16"/>
      <c r="J18" s="16"/>
      <c r="K18" s="16"/>
      <c r="L18" s="17"/>
    </row>
    <row r="19" spans="4:12" ht="86.95" customHeight="1" thickBot="1" x14ac:dyDescent="0.3">
      <c r="D19" s="18"/>
      <c r="E19" s="19"/>
      <c r="F19" s="19"/>
      <c r="G19" s="20"/>
      <c r="H19" s="21" t="s">
        <v>12</v>
      </c>
      <c r="I19" s="22"/>
      <c r="J19" s="23" t="s">
        <v>13</v>
      </c>
      <c r="K19" s="23" t="s">
        <v>14</v>
      </c>
      <c r="L19" s="24" t="s">
        <v>76</v>
      </c>
    </row>
    <row r="20" spans="4:12" ht="16.3" thickBot="1" x14ac:dyDescent="0.3">
      <c r="D20" s="25">
        <v>1</v>
      </c>
      <c r="E20" s="23">
        <v>2</v>
      </c>
      <c r="F20" s="23">
        <v>3</v>
      </c>
      <c r="G20" s="23">
        <v>4</v>
      </c>
      <c r="H20" s="21">
        <v>5</v>
      </c>
      <c r="I20" s="22"/>
      <c r="J20" s="23">
        <v>6</v>
      </c>
      <c r="K20" s="23">
        <v>7</v>
      </c>
      <c r="L20" s="24">
        <v>8</v>
      </c>
    </row>
    <row r="21" spans="4:12" ht="36" customHeight="1" thickBot="1" x14ac:dyDescent="0.3">
      <c r="D21" s="26">
        <v>1</v>
      </c>
      <c r="E21" s="27" t="s">
        <v>15</v>
      </c>
      <c r="F21" s="27" t="s">
        <v>16</v>
      </c>
      <c r="G21" s="28">
        <v>2830.89</v>
      </c>
      <c r="H21" s="29">
        <v>2728.55</v>
      </c>
      <c r="I21" s="30"/>
      <c r="J21" s="31">
        <v>0</v>
      </c>
      <c r="K21" s="28">
        <v>3417.26</v>
      </c>
      <c r="L21" s="32">
        <v>3129.6</v>
      </c>
    </row>
    <row r="22" spans="4:12" ht="34" customHeight="1" thickBot="1" x14ac:dyDescent="0.3">
      <c r="D22" s="33" t="s">
        <v>17</v>
      </c>
      <c r="E22" s="34" t="s">
        <v>18</v>
      </c>
      <c r="F22" s="34" t="s">
        <v>16</v>
      </c>
      <c r="G22" s="35">
        <v>2830.89</v>
      </c>
      <c r="H22" s="36">
        <v>2728.55</v>
      </c>
      <c r="I22" s="37"/>
      <c r="J22" s="38">
        <v>0</v>
      </c>
      <c r="K22" s="35">
        <f>[1]виробництво!T113</f>
        <v>0</v>
      </c>
      <c r="L22" s="39">
        <f>[1]виробництво!X113</f>
        <v>0</v>
      </c>
    </row>
    <row r="23" spans="4:12" ht="21.75" customHeight="1" thickBot="1" x14ac:dyDescent="0.3">
      <c r="D23" s="33" t="s">
        <v>19</v>
      </c>
      <c r="E23" s="34" t="s">
        <v>20</v>
      </c>
      <c r="F23" s="34" t="s">
        <v>21</v>
      </c>
      <c r="G23" s="38">
        <v>0</v>
      </c>
      <c r="H23" s="40">
        <v>0</v>
      </c>
      <c r="I23" s="37"/>
      <c r="J23" s="38">
        <v>0</v>
      </c>
      <c r="K23" s="38">
        <v>0</v>
      </c>
      <c r="L23" s="41">
        <v>0</v>
      </c>
    </row>
    <row r="24" spans="4:12" ht="27.2" customHeight="1" thickBot="1" x14ac:dyDescent="0.3">
      <c r="D24" s="33" t="s">
        <v>22</v>
      </c>
      <c r="E24" s="34" t="s">
        <v>23</v>
      </c>
      <c r="F24" s="34" t="s">
        <v>16</v>
      </c>
      <c r="G24" s="38">
        <v>0</v>
      </c>
      <c r="H24" s="40">
        <v>0</v>
      </c>
      <c r="I24" s="37"/>
      <c r="J24" s="38">
        <v>0</v>
      </c>
      <c r="K24" s="38">
        <v>0</v>
      </c>
      <c r="L24" s="41">
        <v>0</v>
      </c>
    </row>
    <row r="25" spans="4:12" ht="32.6" customHeight="1" thickBot="1" x14ac:dyDescent="0.3">
      <c r="D25" s="26" t="s">
        <v>24</v>
      </c>
      <c r="E25" s="27" t="s">
        <v>25</v>
      </c>
      <c r="F25" s="27" t="s">
        <v>16</v>
      </c>
      <c r="G25" s="28">
        <v>640.51</v>
      </c>
      <c r="H25" s="29">
        <f>G25</f>
        <v>640.51</v>
      </c>
      <c r="I25" s="30"/>
      <c r="J25" s="28">
        <v>0</v>
      </c>
      <c r="K25" s="28">
        <f>G25</f>
        <v>640.51</v>
      </c>
      <c r="L25" s="32">
        <f>G25</f>
        <v>640.51</v>
      </c>
    </row>
    <row r="26" spans="4:12" ht="34.65" customHeight="1" thickBot="1" x14ac:dyDescent="0.3">
      <c r="D26" s="33" t="s">
        <v>26</v>
      </c>
      <c r="E26" s="34" t="s">
        <v>27</v>
      </c>
      <c r="F26" s="34" t="s">
        <v>16</v>
      </c>
      <c r="G26" s="35">
        <f>G25-G28</f>
        <v>640.51</v>
      </c>
      <c r="H26" s="36">
        <f>G26</f>
        <v>640.51</v>
      </c>
      <c r="I26" s="37"/>
      <c r="J26" s="38">
        <v>0</v>
      </c>
      <c r="K26" s="35">
        <f>G26</f>
        <v>640.51</v>
      </c>
      <c r="L26" s="39">
        <f>G26</f>
        <v>640.51</v>
      </c>
    </row>
    <row r="27" spans="4:12" ht="61.85" customHeight="1" thickBot="1" x14ac:dyDescent="0.3">
      <c r="D27" s="33" t="s">
        <v>28</v>
      </c>
      <c r="E27" s="34" t="s">
        <v>29</v>
      </c>
      <c r="F27" s="34" t="s">
        <v>21</v>
      </c>
      <c r="G27" s="35">
        <v>0</v>
      </c>
      <c r="H27" s="36">
        <f>G27*H17/100</f>
        <v>0</v>
      </c>
      <c r="I27" s="42"/>
      <c r="J27" s="35">
        <v>0</v>
      </c>
      <c r="K27" s="35">
        <f>G27*K17/100</f>
        <v>0</v>
      </c>
      <c r="L27" s="39">
        <f>[1]транспортування!I65</f>
        <v>0</v>
      </c>
    </row>
    <row r="28" spans="4:12" ht="24.45" customHeight="1" thickBot="1" x14ac:dyDescent="0.3">
      <c r="D28" s="33" t="s">
        <v>30</v>
      </c>
      <c r="E28" s="34" t="s">
        <v>23</v>
      </c>
      <c r="F28" s="34" t="s">
        <v>16</v>
      </c>
      <c r="G28" s="35">
        <f>[1]транспортування!I66/23261*1000</f>
        <v>0</v>
      </c>
      <c r="H28" s="36">
        <f>G28</f>
        <v>0</v>
      </c>
      <c r="I28" s="37"/>
      <c r="J28" s="38">
        <v>0</v>
      </c>
      <c r="K28" s="35">
        <f>G28</f>
        <v>0</v>
      </c>
      <c r="L28" s="39">
        <f>G28</f>
        <v>0</v>
      </c>
    </row>
    <row r="29" spans="4:12" ht="34" customHeight="1" thickBot="1" x14ac:dyDescent="0.3">
      <c r="D29" s="26">
        <v>3</v>
      </c>
      <c r="E29" s="27" t="s">
        <v>31</v>
      </c>
      <c r="F29" s="27" t="s">
        <v>16</v>
      </c>
      <c r="G29" s="28">
        <v>252.58</v>
      </c>
      <c r="H29" s="29">
        <f>G29</f>
        <v>252.58</v>
      </c>
      <c r="I29" s="30"/>
      <c r="J29" s="28">
        <v>0</v>
      </c>
      <c r="K29" s="28">
        <f>G29</f>
        <v>252.58</v>
      </c>
      <c r="L29" s="32">
        <f>G29</f>
        <v>252.58</v>
      </c>
    </row>
    <row r="30" spans="4:12" ht="34" customHeight="1" thickBot="1" x14ac:dyDescent="0.3">
      <c r="D30" s="33" t="s">
        <v>32</v>
      </c>
      <c r="E30" s="34" t="s">
        <v>33</v>
      </c>
      <c r="F30" s="34" t="s">
        <v>16</v>
      </c>
      <c r="G30" s="35">
        <f>G29</f>
        <v>252.58</v>
      </c>
      <c r="H30" s="36">
        <f>G30</f>
        <v>252.58</v>
      </c>
      <c r="I30" s="37"/>
      <c r="J30" s="38">
        <v>0</v>
      </c>
      <c r="K30" s="35">
        <f>G30</f>
        <v>252.58</v>
      </c>
      <c r="L30" s="39">
        <f>G30</f>
        <v>252.58</v>
      </c>
    </row>
    <row r="31" spans="4:12" ht="23.1" customHeight="1" thickBot="1" x14ac:dyDescent="0.3">
      <c r="D31" s="33" t="s">
        <v>34</v>
      </c>
      <c r="E31" s="34" t="s">
        <v>20</v>
      </c>
      <c r="F31" s="34" t="s">
        <v>21</v>
      </c>
      <c r="G31" s="38">
        <v>0</v>
      </c>
      <c r="H31" s="40">
        <v>0</v>
      </c>
      <c r="I31" s="37"/>
      <c r="J31" s="38">
        <v>0</v>
      </c>
      <c r="K31" s="38">
        <v>0</v>
      </c>
      <c r="L31" s="41">
        <v>0</v>
      </c>
    </row>
    <row r="32" spans="4:12" ht="29.25" customHeight="1" thickBot="1" x14ac:dyDescent="0.3">
      <c r="D32" s="33" t="s">
        <v>35</v>
      </c>
      <c r="E32" s="34" t="s">
        <v>23</v>
      </c>
      <c r="F32" s="34" t="s">
        <v>16</v>
      </c>
      <c r="G32" s="38">
        <v>0</v>
      </c>
      <c r="H32" s="40">
        <v>0</v>
      </c>
      <c r="I32" s="37"/>
      <c r="J32" s="38">
        <v>0</v>
      </c>
      <c r="K32" s="38">
        <v>0</v>
      </c>
      <c r="L32" s="41">
        <v>0</v>
      </c>
    </row>
    <row r="33" spans="4:12" ht="22.45" customHeight="1" thickBot="1" x14ac:dyDescent="0.3">
      <c r="D33" s="26">
        <v>4</v>
      </c>
      <c r="E33" s="27" t="s">
        <v>36</v>
      </c>
      <c r="F33" s="27" t="s">
        <v>16</v>
      </c>
      <c r="G33" s="28">
        <f>G21+G25+G29+G36</f>
        <v>3872.9391999999993</v>
      </c>
      <c r="H33" s="29">
        <f>H22+H25+H29+H36</f>
        <v>3766.5056000000004</v>
      </c>
      <c r="I33" s="43"/>
      <c r="J33" s="31">
        <v>0</v>
      </c>
      <c r="K33" s="28">
        <v>4482.76</v>
      </c>
      <c r="L33" s="32">
        <v>4183.6000000000004</v>
      </c>
    </row>
    <row r="34" spans="4:12" ht="36" customHeight="1" thickBot="1" x14ac:dyDescent="0.3">
      <c r="D34" s="33" t="s">
        <v>37</v>
      </c>
      <c r="E34" s="34" t="s">
        <v>38</v>
      </c>
      <c r="F34" s="34" t="s">
        <v>16</v>
      </c>
      <c r="G34" s="35">
        <f>G22+G26+G30</f>
        <v>3723.9799999999996</v>
      </c>
      <c r="H34" s="36">
        <f>H22+H26+H30</f>
        <v>3621.6400000000003</v>
      </c>
      <c r="I34" s="37"/>
      <c r="J34" s="38">
        <v>0</v>
      </c>
      <c r="K34" s="35">
        <v>4310.3500000000004</v>
      </c>
      <c r="L34" s="39">
        <v>4022.7</v>
      </c>
    </row>
    <row r="35" spans="4:12" ht="21.75" customHeight="1" thickBot="1" x14ac:dyDescent="0.3">
      <c r="D35" s="33" t="s">
        <v>39</v>
      </c>
      <c r="E35" s="34" t="s">
        <v>20</v>
      </c>
      <c r="F35" s="34" t="s">
        <v>21</v>
      </c>
      <c r="G35" s="35">
        <v>0</v>
      </c>
      <c r="H35" s="36">
        <f>G35*0.8760222562</f>
        <v>0</v>
      </c>
      <c r="I35" s="42"/>
      <c r="J35" s="35">
        <v>0</v>
      </c>
      <c r="K35" s="35">
        <f>G35*0.09578400986</f>
        <v>0</v>
      </c>
      <c r="L35" s="39">
        <f>G35*0.028193733896</f>
        <v>0</v>
      </c>
    </row>
    <row r="36" spans="4:12" ht="20.399999999999999" customHeight="1" thickBot="1" x14ac:dyDescent="0.3">
      <c r="D36" s="33" t="s">
        <v>40</v>
      </c>
      <c r="E36" s="34" t="s">
        <v>41</v>
      </c>
      <c r="F36" s="34" t="s">
        <v>16</v>
      </c>
      <c r="G36" s="35">
        <f>G34*0.04</f>
        <v>148.95919999999998</v>
      </c>
      <c r="H36" s="36">
        <f>H34*0.04</f>
        <v>144.86560000000003</v>
      </c>
      <c r="I36" s="37"/>
      <c r="J36" s="38">
        <v>0</v>
      </c>
      <c r="K36" s="35">
        <f>K34*0.04</f>
        <v>172.41400000000002</v>
      </c>
      <c r="L36" s="39">
        <f>L34*0.04</f>
        <v>160.90799999999999</v>
      </c>
    </row>
    <row r="37" spans="4:12" ht="63.85" customHeight="1" thickBot="1" x14ac:dyDescent="0.3">
      <c r="D37" s="33">
        <v>5</v>
      </c>
      <c r="E37" s="34" t="s">
        <v>42</v>
      </c>
      <c r="F37" s="34" t="s">
        <v>21</v>
      </c>
      <c r="G37" s="35">
        <v>74325.64</v>
      </c>
      <c r="H37" s="36">
        <f>H38+H40-0.01</f>
        <v>60554.180531200007</v>
      </c>
      <c r="I37" s="42"/>
      <c r="J37" s="38">
        <v>0</v>
      </c>
      <c r="K37" s="35">
        <v>11144.15</v>
      </c>
      <c r="L37" s="39">
        <v>2627.3</v>
      </c>
    </row>
    <row r="38" spans="4:12" ht="53.7" customHeight="1" thickBot="1" x14ac:dyDescent="0.3">
      <c r="D38" s="33" t="s">
        <v>43</v>
      </c>
      <c r="E38" s="34" t="s">
        <v>44</v>
      </c>
      <c r="F38" s="34" t="s">
        <v>21</v>
      </c>
      <c r="G38" s="35">
        <v>71466.960000000006</v>
      </c>
      <c r="H38" s="35">
        <f>(H22+H26+H30)*H45/1000+0.07</f>
        <v>58225.176280000007</v>
      </c>
      <c r="I38" s="35"/>
      <c r="J38" s="38">
        <f>J34*20600/1000</f>
        <v>0</v>
      </c>
      <c r="K38" s="35">
        <v>10715.53</v>
      </c>
      <c r="L38" s="35">
        <v>2526.25</v>
      </c>
    </row>
    <row r="39" spans="4:12" ht="17.7" customHeight="1" thickBot="1" x14ac:dyDescent="0.3">
      <c r="D39" s="33" t="s">
        <v>45</v>
      </c>
      <c r="E39" s="34" t="s">
        <v>20</v>
      </c>
      <c r="F39" s="34" t="s">
        <v>21</v>
      </c>
      <c r="G39" s="35">
        <f>G35</f>
        <v>0</v>
      </c>
      <c r="H39" s="36">
        <f>H35</f>
        <v>0</v>
      </c>
      <c r="I39" s="37"/>
      <c r="J39" s="38">
        <v>0</v>
      </c>
      <c r="K39" s="35">
        <f>K35</f>
        <v>0</v>
      </c>
      <c r="L39" s="39">
        <f>L35</f>
        <v>0</v>
      </c>
    </row>
    <row r="40" spans="4:12" ht="52.3" customHeight="1" thickBot="1" x14ac:dyDescent="0.3">
      <c r="D40" s="33" t="s">
        <v>46</v>
      </c>
      <c r="E40" s="34" t="s">
        <v>47</v>
      </c>
      <c r="F40" s="34" t="s">
        <v>21</v>
      </c>
      <c r="G40" s="35">
        <f>G36*G46/1000</f>
        <v>2858.6760071999993</v>
      </c>
      <c r="H40" s="36">
        <f>H36*H45/1000+0.01</f>
        <v>2329.0142512000007</v>
      </c>
      <c r="I40" s="42"/>
      <c r="J40" s="38">
        <f>0</f>
        <v>0</v>
      </c>
      <c r="K40" s="35">
        <f>K36*K46/1000</f>
        <v>428.62120400000003</v>
      </c>
      <c r="L40" s="39">
        <f>L36*L46/1000</f>
        <v>101.05022399999999</v>
      </c>
    </row>
    <row r="41" spans="4:12" ht="98.5" customHeight="1" thickBot="1" x14ac:dyDescent="0.3">
      <c r="D41" s="33">
        <v>6</v>
      </c>
      <c r="E41" s="34" t="s">
        <v>48</v>
      </c>
      <c r="F41" s="34" t="s">
        <v>21</v>
      </c>
      <c r="G41" s="35">
        <f t="shared" ref="G41:H43" si="0">G37</f>
        <v>74325.64</v>
      </c>
      <c r="H41" s="36">
        <f t="shared" si="0"/>
        <v>60554.180531200007</v>
      </c>
      <c r="I41" s="42"/>
      <c r="J41" s="38">
        <v>0</v>
      </c>
      <c r="K41" s="35">
        <f t="shared" ref="K41:L43" si="1">K37</f>
        <v>11144.15</v>
      </c>
      <c r="L41" s="39">
        <f t="shared" si="1"/>
        <v>2627.3</v>
      </c>
    </row>
    <row r="42" spans="4:12" ht="48.25" customHeight="1" thickBot="1" x14ac:dyDescent="0.3">
      <c r="D42" s="33" t="s">
        <v>49</v>
      </c>
      <c r="E42" s="34" t="s">
        <v>44</v>
      </c>
      <c r="F42" s="34" t="s">
        <v>21</v>
      </c>
      <c r="G42" s="35">
        <f t="shared" si="0"/>
        <v>71466.960000000006</v>
      </c>
      <c r="H42" s="36">
        <f t="shared" si="0"/>
        <v>58225.176280000007</v>
      </c>
      <c r="I42" s="42"/>
      <c r="J42" s="35"/>
      <c r="K42" s="35">
        <f t="shared" si="1"/>
        <v>10715.53</v>
      </c>
      <c r="L42" s="39">
        <f t="shared" si="1"/>
        <v>2526.25</v>
      </c>
    </row>
    <row r="43" spans="4:12" ht="34.65" customHeight="1" thickBot="1" x14ac:dyDescent="0.3">
      <c r="D43" s="33" t="s">
        <v>50</v>
      </c>
      <c r="E43" s="34" t="s">
        <v>20</v>
      </c>
      <c r="F43" s="34" t="s">
        <v>21</v>
      </c>
      <c r="G43" s="35">
        <f t="shared" si="0"/>
        <v>0</v>
      </c>
      <c r="H43" s="36">
        <f t="shared" si="0"/>
        <v>0</v>
      </c>
      <c r="I43" s="37"/>
      <c r="J43" s="38">
        <v>0</v>
      </c>
      <c r="K43" s="35">
        <f t="shared" si="1"/>
        <v>0</v>
      </c>
      <c r="L43" s="39">
        <f t="shared" si="1"/>
        <v>0</v>
      </c>
    </row>
    <row r="44" spans="4:12" ht="49.6" customHeight="1" thickBot="1" x14ac:dyDescent="0.3">
      <c r="D44" s="33" t="s">
        <v>51</v>
      </c>
      <c r="E44" s="34" t="s">
        <v>47</v>
      </c>
      <c r="F44" s="34" t="s">
        <v>21</v>
      </c>
      <c r="G44" s="35">
        <f>G40</f>
        <v>2858.6760071999993</v>
      </c>
      <c r="H44" s="36">
        <f>H40</f>
        <v>2329.0142512000007</v>
      </c>
      <c r="I44" s="37"/>
      <c r="J44" s="38">
        <v>0</v>
      </c>
      <c r="K44" s="35">
        <f>K36*K46/1000</f>
        <v>428.62120400000003</v>
      </c>
      <c r="L44" s="39">
        <f>L46*L36/1000</f>
        <v>101.05022399999999</v>
      </c>
    </row>
    <row r="45" spans="4:12" ht="63.2" customHeight="1" thickBot="1" x14ac:dyDescent="0.3">
      <c r="D45" s="33">
        <v>7</v>
      </c>
      <c r="E45" s="34" t="s">
        <v>52</v>
      </c>
      <c r="F45" s="34" t="s">
        <v>53</v>
      </c>
      <c r="G45" s="38">
        <v>19191</v>
      </c>
      <c r="H45" s="40">
        <v>16077</v>
      </c>
      <c r="I45" s="37"/>
      <c r="J45" s="38">
        <v>0</v>
      </c>
      <c r="K45" s="35">
        <v>2486</v>
      </c>
      <c r="L45" s="41">
        <v>628</v>
      </c>
    </row>
    <row r="46" spans="4:12" ht="33.299999999999997" customHeight="1" thickBot="1" x14ac:dyDescent="0.3">
      <c r="D46" s="33" t="s">
        <v>54</v>
      </c>
      <c r="E46" s="34" t="s">
        <v>55</v>
      </c>
      <c r="F46" s="34" t="s">
        <v>53</v>
      </c>
      <c r="G46" s="38">
        <v>19191</v>
      </c>
      <c r="H46" s="40">
        <v>16077</v>
      </c>
      <c r="I46" s="37"/>
      <c r="J46" s="38">
        <v>0</v>
      </c>
      <c r="K46" s="38">
        <v>2486</v>
      </c>
      <c r="L46" s="41">
        <v>628</v>
      </c>
    </row>
    <row r="47" spans="4:12" ht="34" customHeight="1" thickBot="1" x14ac:dyDescent="0.3">
      <c r="D47" s="33" t="s">
        <v>56</v>
      </c>
      <c r="E47" s="34" t="s">
        <v>57</v>
      </c>
      <c r="F47" s="34" t="s">
        <v>53</v>
      </c>
      <c r="G47" s="38">
        <v>0</v>
      </c>
      <c r="H47" s="40">
        <v>0</v>
      </c>
      <c r="I47" s="37"/>
      <c r="J47" s="38">
        <v>0</v>
      </c>
      <c r="K47" s="38">
        <v>0</v>
      </c>
      <c r="L47" s="41">
        <v>0</v>
      </c>
    </row>
    <row r="48" spans="4:12" ht="18.350000000000001" customHeight="1" thickBot="1" x14ac:dyDescent="0.3">
      <c r="D48" s="33">
        <v>8</v>
      </c>
      <c r="E48" s="34" t="s">
        <v>58</v>
      </c>
      <c r="F48" s="44"/>
      <c r="G48" s="38"/>
      <c r="H48" s="40"/>
      <c r="I48" s="37"/>
      <c r="J48" s="38"/>
      <c r="K48" s="38"/>
      <c r="L48" s="41"/>
    </row>
    <row r="49" spans="4:12" ht="17" customHeight="1" thickBot="1" x14ac:dyDescent="0.3">
      <c r="D49" s="33" t="s">
        <v>59</v>
      </c>
      <c r="E49" s="34" t="s">
        <v>60</v>
      </c>
      <c r="F49" s="34" t="s">
        <v>61</v>
      </c>
      <c r="G49" s="38">
        <v>0</v>
      </c>
      <c r="H49" s="40">
        <v>0</v>
      </c>
      <c r="I49" s="37"/>
      <c r="J49" s="38">
        <v>0</v>
      </c>
      <c r="K49" s="38">
        <v>0</v>
      </c>
      <c r="L49" s="41">
        <v>0</v>
      </c>
    </row>
    <row r="50" spans="4:12" ht="20.399999999999999" customHeight="1" thickBot="1" x14ac:dyDescent="0.3">
      <c r="D50" s="33" t="s">
        <v>62</v>
      </c>
      <c r="E50" s="34" t="s">
        <v>63</v>
      </c>
      <c r="F50" s="34" t="s">
        <v>61</v>
      </c>
      <c r="G50" s="35">
        <f>G28*100/G25</f>
        <v>0</v>
      </c>
      <c r="H50" s="36">
        <f>H28*100/H25</f>
        <v>0</v>
      </c>
      <c r="I50" s="42"/>
      <c r="J50" s="38">
        <v>0</v>
      </c>
      <c r="K50" s="35">
        <f>K28*100/K25</f>
        <v>0</v>
      </c>
      <c r="L50" s="39">
        <f>L28*100/L25</f>
        <v>0</v>
      </c>
    </row>
    <row r="51" spans="4:12" ht="16.3" customHeight="1" x14ac:dyDescent="0.25">
      <c r="D51" s="45" t="s">
        <v>64</v>
      </c>
      <c r="E51" s="46" t="s">
        <v>65</v>
      </c>
      <c r="F51" s="46" t="s">
        <v>61</v>
      </c>
      <c r="G51" s="47">
        <v>0</v>
      </c>
      <c r="H51" s="48">
        <v>0</v>
      </c>
      <c r="I51" s="49"/>
      <c r="J51" s="47">
        <v>0</v>
      </c>
      <c r="K51" s="47">
        <v>0</v>
      </c>
      <c r="L51" s="50">
        <v>0</v>
      </c>
    </row>
    <row r="52" spans="4:12" ht="22.45" customHeight="1" x14ac:dyDescent="0.25">
      <c r="D52" s="51" t="s">
        <v>66</v>
      </c>
      <c r="E52" s="52" t="s">
        <v>67</v>
      </c>
      <c r="F52" s="52" t="s">
        <v>61</v>
      </c>
      <c r="G52" s="53">
        <v>4</v>
      </c>
      <c r="H52" s="54">
        <v>4</v>
      </c>
      <c r="I52" s="54"/>
      <c r="J52" s="53">
        <v>0</v>
      </c>
      <c r="K52" s="53">
        <v>4</v>
      </c>
      <c r="L52" s="53">
        <v>4</v>
      </c>
    </row>
    <row r="53" spans="4:12" ht="15.65" x14ac:dyDescent="0.25">
      <c r="D53" s="55" t="s">
        <v>68</v>
      </c>
      <c r="E53" s="56"/>
      <c r="F53" s="56"/>
      <c r="G53" s="56"/>
      <c r="H53" s="56"/>
      <c r="I53" s="56"/>
      <c r="J53" s="56"/>
      <c r="K53" s="56"/>
      <c r="L53" s="57"/>
    </row>
    <row r="54" spans="4:12" ht="15.65" x14ac:dyDescent="0.25">
      <c r="D54" s="58" t="s">
        <v>69</v>
      </c>
      <c r="E54" s="59"/>
      <c r="F54" s="59"/>
      <c r="G54" s="59" t="s">
        <v>70</v>
      </c>
      <c r="H54" s="59"/>
      <c r="I54" s="59" t="s">
        <v>71</v>
      </c>
      <c r="J54" s="59"/>
      <c r="K54" s="59"/>
      <c r="L54" s="60"/>
    </row>
    <row r="55" spans="4:12" ht="15.65" x14ac:dyDescent="0.25">
      <c r="D55" s="58" t="s">
        <v>72</v>
      </c>
      <c r="E55" s="59"/>
      <c r="F55" s="59"/>
      <c r="G55" s="59" t="s">
        <v>73</v>
      </c>
      <c r="H55" s="59"/>
      <c r="I55" s="59" t="s">
        <v>74</v>
      </c>
      <c r="J55" s="59"/>
      <c r="K55" s="59"/>
      <c r="L55" s="60"/>
    </row>
    <row r="56" spans="4:12" ht="23.1" customHeight="1" x14ac:dyDescent="0.25">
      <c r="D56" s="61"/>
      <c r="E56" s="62" t="s">
        <v>75</v>
      </c>
      <c r="F56" s="62"/>
      <c r="G56" s="62"/>
      <c r="H56" s="62"/>
      <c r="I56" s="62"/>
      <c r="J56" s="62"/>
      <c r="K56" s="62"/>
      <c r="L56" s="63"/>
    </row>
  </sheetData>
  <mergeCells count="53">
    <mergeCell ref="D55:F55"/>
    <mergeCell ref="G55:H55"/>
    <mergeCell ref="I55:L55"/>
    <mergeCell ref="H51:I51"/>
    <mergeCell ref="H52:I52"/>
    <mergeCell ref="D53:L53"/>
    <mergeCell ref="D54:F54"/>
    <mergeCell ref="G54:H54"/>
    <mergeCell ref="I54:L54"/>
    <mergeCell ref="H45:I45"/>
    <mergeCell ref="H46:I46"/>
    <mergeCell ref="H47:I47"/>
    <mergeCell ref="H48:I48"/>
    <mergeCell ref="H49:I49"/>
    <mergeCell ref="H50:I50"/>
    <mergeCell ref="H39:I39"/>
    <mergeCell ref="H40:I40"/>
    <mergeCell ref="H41:I41"/>
    <mergeCell ref="H42:I42"/>
    <mergeCell ref="H43:I43"/>
    <mergeCell ref="H44:I44"/>
    <mergeCell ref="H32:I32"/>
    <mergeCell ref="H33:I33"/>
    <mergeCell ref="H34:I34"/>
    <mergeCell ref="H35:I35"/>
    <mergeCell ref="H36:I36"/>
    <mergeCell ref="H37:I37"/>
    <mergeCell ref="H26:I26"/>
    <mergeCell ref="H27:I27"/>
    <mergeCell ref="H28:I28"/>
    <mergeCell ref="H29:I29"/>
    <mergeCell ref="H30:I30"/>
    <mergeCell ref="H31:I31"/>
    <mergeCell ref="H20:I20"/>
    <mergeCell ref="H21:I21"/>
    <mergeCell ref="H22:I22"/>
    <mergeCell ref="H23:I23"/>
    <mergeCell ref="H24:I24"/>
    <mergeCell ref="H25:I25"/>
    <mergeCell ref="K15:L15"/>
    <mergeCell ref="D16:L16"/>
    <mergeCell ref="D18:D19"/>
    <mergeCell ref="E18:E19"/>
    <mergeCell ref="F18:F19"/>
    <mergeCell ref="G18:G19"/>
    <mergeCell ref="H18:L18"/>
    <mergeCell ref="H19:I19"/>
    <mergeCell ref="J9:L9"/>
    <mergeCell ref="J10:L10"/>
    <mergeCell ref="J11:L11"/>
    <mergeCell ref="J12:L12"/>
    <mergeCell ref="D13:L13"/>
    <mergeCell ref="D14:L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2026-11-06T09:06:23Z</dcterms:modified>
</cp:coreProperties>
</file>