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5" i="1" l="1"/>
  <c r="H55" i="1"/>
  <c r="H54" i="1"/>
  <c r="I54" i="1" s="1"/>
  <c r="I52" i="1"/>
  <c r="H48" i="1"/>
  <c r="I48" i="1" s="1"/>
  <c r="H46" i="1"/>
  <c r="I46" i="1" s="1"/>
  <c r="H44" i="1"/>
  <c r="I44" i="1" s="1"/>
  <c r="I40" i="1"/>
  <c r="I38" i="1"/>
  <c r="H38" i="1"/>
  <c r="H36" i="1"/>
  <c r="I36" i="1" s="1"/>
  <c r="I31" i="1"/>
  <c r="H30" i="1"/>
  <c r="H29" i="1"/>
  <c r="H28" i="1"/>
  <c r="H56" i="1" s="1"/>
  <c r="H26" i="1"/>
  <c r="I26" i="1" s="1"/>
  <c r="H57" i="1" l="1"/>
  <c r="H58" i="1"/>
  <c r="I28" i="1"/>
  <c r="I56" i="1" s="1"/>
  <c r="I57" i="1" l="1"/>
  <c r="I58" i="1" s="1"/>
</calcChain>
</file>

<file path=xl/sharedStrings.xml><?xml version="1.0" encoding="utf-8"?>
<sst xmlns="http://schemas.openxmlformats.org/spreadsheetml/2006/main" count="58" uniqueCount="56">
  <si>
    <t>Затверджую</t>
  </si>
  <si>
    <t xml:space="preserve"> Начальник КП "БГВУЖКУГ"</t>
  </si>
  <si>
    <t>_______Віктор КАМІНСЬКИЙ</t>
  </si>
  <si>
    <t>"___"______________2026 р.</t>
  </si>
  <si>
    <t xml:space="preserve">Розрахунок </t>
  </si>
  <si>
    <t xml:space="preserve"> абонентської плати на послугу з постачання теплової енергії</t>
  </si>
  <si>
    <t>по КП"БГВУЖКГ" на  опалювальний період 2026-2027 р.р.(на рік)</t>
  </si>
  <si>
    <t>№ з/п</t>
  </si>
  <si>
    <t>Статті витрат</t>
  </si>
  <si>
    <t>Річна сума</t>
  </si>
  <si>
    <t xml:space="preserve">Витрати на </t>
  </si>
  <si>
    <t>витрат,грн.</t>
  </si>
  <si>
    <t>обслуговування</t>
  </si>
  <si>
    <t>1 абонента в</t>
  </si>
  <si>
    <t>місяць, грн.</t>
  </si>
  <si>
    <t>1.</t>
  </si>
  <si>
    <t>Укладання договору про надання</t>
  </si>
  <si>
    <t>комунальної послуги;</t>
  </si>
  <si>
    <t>а)Витрати на заробітну плату інженера по договорах</t>
  </si>
  <si>
    <t>з нарахуванням (від 100% -41,73% на тепло)</t>
  </si>
  <si>
    <t xml:space="preserve">б)Витрати на друкування договорів та заяви-приєднання </t>
  </si>
  <si>
    <t>(8 аркушів на один договір,а два примірника 16 аркушів)</t>
  </si>
  <si>
    <t>бюджетні устанрови - 23 договорів</t>
  </si>
  <si>
    <t>інші споживачі -27 договорів</t>
  </si>
  <si>
    <t>в)  заправка картриджів для принтера</t>
  </si>
  <si>
    <t>2.</t>
  </si>
  <si>
    <t>Здійснення розподілу обсягу спожитих послуг</t>
  </si>
  <si>
    <t>між споживачами;</t>
  </si>
  <si>
    <t>а)Витрати на заробітну плату начальника виробничого</t>
  </si>
  <si>
    <t>відділу з нарахуванням (4,31% на абон.плату по теплу)</t>
  </si>
  <si>
    <t>б) друкування Звітів з виробництва теплової енергії та звіту</t>
  </si>
  <si>
    <t>по споживачах  (96 аркушів та 144 аркуши)</t>
  </si>
  <si>
    <t>3.</t>
  </si>
  <si>
    <t>Нарахування та стягнення плати за спожиті</t>
  </si>
  <si>
    <t>комунальні послуги;</t>
  </si>
  <si>
    <t xml:space="preserve">а)витрати на заробітну плату  бухгалтера розрахункового </t>
  </si>
  <si>
    <t>відділу з нарахуванням (касир)-32%</t>
  </si>
  <si>
    <t xml:space="preserve">б)витрати на заробітну плату  бухгалтера розрахункового </t>
  </si>
  <si>
    <t>відділу з нарахуванням -32%</t>
  </si>
  <si>
    <t>в)витрати на заробітну плату інспектора ( 32% на тепло)</t>
  </si>
  <si>
    <t>з нарахуванням</t>
  </si>
  <si>
    <t>д)використання робочого часу юрисконсульта(радника</t>
  </si>
  <si>
    <t>юридичного) для постачання теплової енергії споживачам</t>
  </si>
  <si>
    <t>в рік =1968 годин робочого часу,або94,25%  фону роб.часу</t>
  </si>
  <si>
    <t>33125*0,9425*1,1*1,1*1,22*12=</t>
  </si>
  <si>
    <t>г) витрати на  друкування платіжних квитанцій</t>
  </si>
  <si>
    <t>( 20 пачок на рік по ціні 585,36 грн. з ПДВ, без ПДВ-487,80)</t>
  </si>
  <si>
    <t>д)витрати на заправку картриджів</t>
  </si>
  <si>
    <t>Разом витрат,без ПДВ:</t>
  </si>
  <si>
    <t>4.</t>
  </si>
  <si>
    <t>ПДВ 20%</t>
  </si>
  <si>
    <t>5.</t>
  </si>
  <si>
    <t>Всього вартість , з ПДВ</t>
  </si>
  <si>
    <t>6.</t>
  </si>
  <si>
    <t>Кількість абонентів</t>
  </si>
  <si>
    <t>Головний економіст                                                                               Галина КОЗАКЕВИЧ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</si>
</sst>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0" fillId="0" borderId="5" xfId="0" applyBorder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2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Fill="1" applyBorder="1"/>
    <xf numFmtId="2" fontId="1" fillId="0" borderId="5" xfId="0" applyNumberFormat="1" applyFont="1" applyBorder="1" applyAlignment="1">
      <alignment horizontal="center"/>
    </xf>
    <xf numFmtId="0" fontId="0" fillId="0" borderId="6" xfId="0" applyFill="1" applyBorder="1"/>
    <xf numFmtId="164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0" fontId="0" fillId="0" borderId="0" xfId="0" applyFont="1" applyBorder="1"/>
    <xf numFmtId="2" fontId="0" fillId="0" borderId="1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Fill="1" applyBorder="1"/>
    <xf numFmtId="0" fontId="0" fillId="0" borderId="14" xfId="0" applyBorder="1"/>
    <xf numFmtId="0" fontId="1" fillId="0" borderId="12" xfId="0" applyFont="1" applyBorder="1" applyAlignment="1">
      <alignment horizontal="center"/>
    </xf>
    <xf numFmtId="0" fontId="0" fillId="0" borderId="15" xfId="0" applyBorder="1"/>
    <xf numFmtId="0" fontId="3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I64"/>
  <sheetViews>
    <sheetView tabSelected="1" topLeftCell="A37" workbookViewId="0">
      <selection activeCell="C5" sqref="C5:I65"/>
    </sheetView>
  </sheetViews>
  <sheetFormatPr defaultRowHeight="14.3" x14ac:dyDescent="0.25"/>
  <cols>
    <col min="7" max="7" width="28.25" customWidth="1"/>
    <col min="8" max="8" width="16.5" customWidth="1"/>
    <col min="9" max="9" width="18.875" customWidth="1"/>
  </cols>
  <sheetData>
    <row r="6" spans="4:9" x14ac:dyDescent="0.25">
      <c r="H6" s="1"/>
      <c r="I6" s="1" t="s">
        <v>0</v>
      </c>
    </row>
    <row r="7" spans="4:9" x14ac:dyDescent="0.25">
      <c r="H7" s="1" t="s">
        <v>1</v>
      </c>
      <c r="I7" s="1"/>
    </row>
    <row r="8" spans="4:9" x14ac:dyDescent="0.25">
      <c r="H8" s="1" t="s">
        <v>2</v>
      </c>
      <c r="I8" s="1"/>
    </row>
    <row r="9" spans="4:9" x14ac:dyDescent="0.25">
      <c r="H9" s="1" t="s">
        <v>3</v>
      </c>
      <c r="I9" s="1"/>
    </row>
    <row r="11" spans="4:9" ht="19.05" x14ac:dyDescent="0.35">
      <c r="D11" s="1"/>
      <c r="E11" s="1"/>
      <c r="F11" s="2" t="s">
        <v>4</v>
      </c>
      <c r="G11" s="1"/>
      <c r="H11" s="1"/>
    </row>
    <row r="12" spans="4:9" x14ac:dyDescent="0.25">
      <c r="D12" s="1" t="s">
        <v>5</v>
      </c>
      <c r="E12" s="1"/>
      <c r="F12" s="1"/>
      <c r="G12" s="1"/>
      <c r="H12" s="1"/>
    </row>
    <row r="13" spans="4:9" x14ac:dyDescent="0.25">
      <c r="D13" s="1" t="s">
        <v>6</v>
      </c>
      <c r="E13" s="1"/>
      <c r="F13" s="1"/>
      <c r="G13" s="1"/>
      <c r="H13" s="1"/>
    </row>
    <row r="18" spans="3:9" x14ac:dyDescent="0.25">
      <c r="C18" s="3" t="s">
        <v>7</v>
      </c>
      <c r="D18" s="4"/>
      <c r="E18" s="5" t="s">
        <v>8</v>
      </c>
      <c r="F18" s="5"/>
      <c r="G18" s="6"/>
      <c r="H18" s="3" t="s">
        <v>9</v>
      </c>
      <c r="I18" s="3" t="s">
        <v>10</v>
      </c>
    </row>
    <row r="19" spans="3:9" x14ac:dyDescent="0.25">
      <c r="C19" s="7"/>
      <c r="D19" s="8"/>
      <c r="E19" s="9"/>
      <c r="F19" s="9"/>
      <c r="G19" s="10"/>
      <c r="H19" s="7" t="s">
        <v>11</v>
      </c>
      <c r="I19" s="7" t="s">
        <v>12</v>
      </c>
    </row>
    <row r="20" spans="3:9" x14ac:dyDescent="0.25">
      <c r="C20" s="7"/>
      <c r="D20" s="8"/>
      <c r="E20" s="9"/>
      <c r="F20" s="9"/>
      <c r="G20" s="10"/>
      <c r="H20" s="7"/>
      <c r="I20" s="7" t="s">
        <v>13</v>
      </c>
    </row>
    <row r="21" spans="3:9" x14ac:dyDescent="0.25">
      <c r="C21" s="11"/>
      <c r="D21" s="12"/>
      <c r="E21" s="13"/>
      <c r="F21" s="13"/>
      <c r="G21" s="14"/>
      <c r="H21" s="11"/>
      <c r="I21" s="11" t="s">
        <v>14</v>
      </c>
    </row>
    <row r="22" spans="3:9" x14ac:dyDescent="0.25">
      <c r="C22" s="15">
        <v>1</v>
      </c>
      <c r="D22" s="16">
        <v>2</v>
      </c>
      <c r="E22" s="17"/>
      <c r="F22" s="17"/>
      <c r="G22" s="18"/>
      <c r="H22" s="15">
        <v>3</v>
      </c>
      <c r="I22" s="15">
        <v>4</v>
      </c>
    </row>
    <row r="23" spans="3:9" x14ac:dyDescent="0.25">
      <c r="C23" s="19" t="s">
        <v>15</v>
      </c>
      <c r="D23" s="20" t="s">
        <v>16</v>
      </c>
      <c r="E23" s="21"/>
      <c r="F23" s="21"/>
      <c r="G23" s="22"/>
      <c r="H23" s="23"/>
      <c r="I23" s="19"/>
    </row>
    <row r="24" spans="3:9" x14ac:dyDescent="0.25">
      <c r="C24" s="24"/>
      <c r="D24" s="25" t="s">
        <v>17</v>
      </c>
      <c r="E24" s="26"/>
      <c r="F24" s="26"/>
      <c r="G24" s="10"/>
      <c r="H24" s="24"/>
      <c r="I24" s="24"/>
    </row>
    <row r="25" spans="3:9" x14ac:dyDescent="0.25">
      <c r="C25" s="24"/>
      <c r="D25" s="8" t="s">
        <v>18</v>
      </c>
      <c r="E25" s="9"/>
      <c r="F25" s="9"/>
      <c r="G25" s="10"/>
      <c r="H25" s="24"/>
      <c r="I25" s="24"/>
    </row>
    <row r="26" spans="3:9" x14ac:dyDescent="0.25">
      <c r="C26" s="24"/>
      <c r="D26" s="8" t="s">
        <v>19</v>
      </c>
      <c r="E26" s="9"/>
      <c r="F26" s="9"/>
      <c r="G26" s="10"/>
      <c r="H26" s="27">
        <f>(33125*1.1*1.1*0.4173*1.22*12)</f>
        <v>244867.25835000002</v>
      </c>
      <c r="I26" s="27">
        <f>H26/H60/12</f>
        <v>4.3864154906491839</v>
      </c>
    </row>
    <row r="27" spans="3:9" x14ac:dyDescent="0.25">
      <c r="C27" s="24"/>
      <c r="D27" s="8" t="s">
        <v>20</v>
      </c>
      <c r="E27" s="9"/>
      <c r="F27" s="9"/>
      <c r="G27" s="10"/>
      <c r="H27" s="24"/>
      <c r="I27" s="24"/>
    </row>
    <row r="28" spans="3:9" x14ac:dyDescent="0.25">
      <c r="C28" s="24"/>
      <c r="D28" s="8" t="s">
        <v>21</v>
      </c>
      <c r="E28" s="9"/>
      <c r="F28" s="9"/>
      <c r="G28" s="10"/>
      <c r="H28" s="24">
        <f>2*146.5</f>
        <v>293</v>
      </c>
      <c r="I28" s="27">
        <f>H28/H60/12</f>
        <v>5.2486385783892227E-3</v>
      </c>
    </row>
    <row r="29" spans="3:9" x14ac:dyDescent="0.25">
      <c r="C29" s="24"/>
      <c r="D29" s="8" t="s">
        <v>22</v>
      </c>
      <c r="E29" s="9"/>
      <c r="F29" s="9"/>
      <c r="G29" s="10"/>
      <c r="H29" s="24">
        <f>23*16</f>
        <v>368</v>
      </c>
      <c r="I29" s="27"/>
    </row>
    <row r="30" spans="3:9" x14ac:dyDescent="0.25">
      <c r="C30" s="24"/>
      <c r="D30" s="8" t="s">
        <v>23</v>
      </c>
      <c r="E30" s="9"/>
      <c r="F30" s="9"/>
      <c r="G30" s="10"/>
      <c r="H30" s="24">
        <f>27*16</f>
        <v>432</v>
      </c>
      <c r="I30" s="27"/>
    </row>
    <row r="31" spans="3:9" x14ac:dyDescent="0.25">
      <c r="C31" s="24"/>
      <c r="D31" s="8" t="s">
        <v>24</v>
      </c>
      <c r="E31" s="9"/>
      <c r="F31" s="9"/>
      <c r="G31" s="10"/>
      <c r="H31" s="24">
        <v>380</v>
      </c>
      <c r="I31" s="28">
        <f>H31/H60/12</f>
        <v>6.8071080538836337E-3</v>
      </c>
    </row>
    <row r="32" spans="3:9" x14ac:dyDescent="0.25">
      <c r="C32" s="29"/>
      <c r="D32" s="12"/>
      <c r="E32" s="13"/>
      <c r="F32" s="13"/>
      <c r="G32" s="14"/>
      <c r="H32" s="29"/>
      <c r="I32" s="30"/>
    </row>
    <row r="33" spans="3:9" x14ac:dyDescent="0.25">
      <c r="C33" s="31" t="s">
        <v>25</v>
      </c>
      <c r="D33" s="32" t="s">
        <v>26</v>
      </c>
      <c r="E33" s="26"/>
      <c r="F33" s="26"/>
      <c r="G33" s="26"/>
      <c r="H33" s="31"/>
      <c r="I33" s="33"/>
    </row>
    <row r="34" spans="3:9" x14ac:dyDescent="0.25">
      <c r="C34" s="31"/>
      <c r="D34" s="32" t="s">
        <v>27</v>
      </c>
      <c r="E34" s="26"/>
      <c r="F34" s="26"/>
      <c r="G34" s="26"/>
      <c r="H34" s="31"/>
      <c r="I34" s="33"/>
    </row>
    <row r="35" spans="3:9" x14ac:dyDescent="0.25">
      <c r="C35" s="24"/>
      <c r="D35" s="34" t="s">
        <v>28</v>
      </c>
      <c r="E35" s="9"/>
      <c r="F35" s="9"/>
      <c r="G35" s="9"/>
      <c r="H35" s="24"/>
      <c r="I35" s="27"/>
    </row>
    <row r="36" spans="3:9" x14ac:dyDescent="0.25">
      <c r="C36" s="24"/>
      <c r="D36" s="34" t="s">
        <v>29</v>
      </c>
      <c r="E36" s="9"/>
      <c r="F36" s="9"/>
      <c r="G36" s="9"/>
      <c r="H36" s="27">
        <f>42160*0.0431*1.1*1.1*1.22*12</f>
        <v>32188.765382400004</v>
      </c>
      <c r="I36" s="27">
        <f>H36/H60/12</f>
        <v>0.57661158968185733</v>
      </c>
    </row>
    <row r="37" spans="3:9" x14ac:dyDescent="0.25">
      <c r="C37" s="24"/>
      <c r="D37" s="34" t="s">
        <v>30</v>
      </c>
      <c r="E37" s="9"/>
      <c r="F37" s="9"/>
      <c r="G37" s="9"/>
      <c r="H37" s="24"/>
      <c r="I37" s="27"/>
    </row>
    <row r="38" spans="3:9" x14ac:dyDescent="0.25">
      <c r="C38" s="24"/>
      <c r="D38" s="34" t="s">
        <v>31</v>
      </c>
      <c r="E38" s="9"/>
      <c r="F38" s="9"/>
      <c r="G38" s="9"/>
      <c r="H38" s="27">
        <f>0.293*240</f>
        <v>70.319999999999993</v>
      </c>
      <c r="I38" s="28">
        <f>H38/H60/12</f>
        <v>1.2596732588134134E-3</v>
      </c>
    </row>
    <row r="39" spans="3:9" x14ac:dyDescent="0.25">
      <c r="C39" s="24"/>
      <c r="D39" s="34"/>
      <c r="E39" s="9"/>
      <c r="F39" s="9"/>
      <c r="G39" s="9"/>
      <c r="H39" s="24"/>
      <c r="I39" s="27"/>
    </row>
    <row r="40" spans="3:9" x14ac:dyDescent="0.25">
      <c r="C40" s="29"/>
      <c r="D40" s="8" t="s">
        <v>24</v>
      </c>
      <c r="E40" s="9"/>
      <c r="F40" s="9"/>
      <c r="G40" s="10"/>
      <c r="H40" s="29">
        <v>380</v>
      </c>
      <c r="I40" s="35">
        <f>H40/H60/12</f>
        <v>6.8071080538836337E-3</v>
      </c>
    </row>
    <row r="41" spans="3:9" x14ac:dyDescent="0.25">
      <c r="C41" s="19" t="s">
        <v>32</v>
      </c>
      <c r="D41" s="21" t="s">
        <v>33</v>
      </c>
      <c r="E41" s="21"/>
      <c r="F41" s="21"/>
      <c r="G41" s="21"/>
      <c r="H41" s="19"/>
      <c r="I41" s="36"/>
    </row>
    <row r="42" spans="3:9" x14ac:dyDescent="0.25">
      <c r="C42" s="31"/>
      <c r="D42" s="26" t="s">
        <v>34</v>
      </c>
      <c r="E42" s="26"/>
      <c r="F42" s="26"/>
      <c r="G42" s="26"/>
      <c r="H42" s="31"/>
      <c r="I42" s="37"/>
    </row>
    <row r="43" spans="3:9" x14ac:dyDescent="0.25">
      <c r="C43" s="24"/>
      <c r="D43" s="9" t="s">
        <v>35</v>
      </c>
      <c r="E43" s="9"/>
      <c r="F43" s="9"/>
      <c r="G43" s="9"/>
      <c r="H43" s="24"/>
      <c r="I43" s="38"/>
    </row>
    <row r="44" spans="3:9" x14ac:dyDescent="0.25">
      <c r="C44" s="24"/>
      <c r="D44" s="9" t="s">
        <v>36</v>
      </c>
      <c r="E44" s="9"/>
      <c r="F44" s="9"/>
      <c r="G44" s="9"/>
      <c r="H44" s="27">
        <f>30115*0.32*1.1*1.1*1.22*12</f>
        <v>170710.12992000004</v>
      </c>
      <c r="I44" s="39">
        <f>H44/H60/12</f>
        <v>3.0580060533104052</v>
      </c>
    </row>
    <row r="45" spans="3:9" x14ac:dyDescent="0.25">
      <c r="C45" s="24"/>
      <c r="D45" s="9" t="s">
        <v>37</v>
      </c>
      <c r="E45" s="9"/>
      <c r="F45" s="9"/>
      <c r="G45" s="9"/>
      <c r="H45" s="24"/>
      <c r="I45" s="39"/>
    </row>
    <row r="46" spans="3:9" x14ac:dyDescent="0.25">
      <c r="C46" s="24"/>
      <c r="D46" s="9" t="s">
        <v>38</v>
      </c>
      <c r="E46" s="9"/>
      <c r="F46" s="9"/>
      <c r="G46" s="9"/>
      <c r="H46" s="27">
        <f>33125*0.32*1.1*1.1*12*1.22</f>
        <v>187772.64000000007</v>
      </c>
      <c r="I46" s="39">
        <f>H46/H60/12</f>
        <v>3.363654342218402</v>
      </c>
    </row>
    <row r="47" spans="3:9" x14ac:dyDescent="0.25">
      <c r="C47" s="24"/>
      <c r="D47" s="9" t="s">
        <v>39</v>
      </c>
      <c r="E47" s="9"/>
      <c r="F47" s="9"/>
      <c r="G47" s="9"/>
      <c r="H47" s="24"/>
      <c r="I47" s="38"/>
    </row>
    <row r="48" spans="3:9" x14ac:dyDescent="0.25">
      <c r="C48" s="24"/>
      <c r="D48" s="9" t="s">
        <v>40</v>
      </c>
      <c r="E48" s="9"/>
      <c r="F48" s="9"/>
      <c r="G48" s="9"/>
      <c r="H48" s="27">
        <f>19575*0.32*1.1*1.22*12</f>
        <v>100875.45600000001</v>
      </c>
      <c r="I48" s="39">
        <f>H48/H60/12</f>
        <v>1.8070266552020637</v>
      </c>
    </row>
    <row r="49" spans="3:9" x14ac:dyDescent="0.25">
      <c r="C49" s="24"/>
      <c r="D49" s="40" t="s">
        <v>41</v>
      </c>
      <c r="E49" s="41"/>
      <c r="F49" s="41"/>
      <c r="G49" s="42"/>
      <c r="H49" s="27"/>
      <c r="I49" s="39"/>
    </row>
    <row r="50" spans="3:9" x14ac:dyDescent="0.25">
      <c r="C50" s="24"/>
      <c r="D50" s="40" t="s">
        <v>42</v>
      </c>
      <c r="E50" s="41"/>
      <c r="F50" s="41"/>
      <c r="G50" s="42"/>
      <c r="H50" s="27"/>
      <c r="I50" s="39"/>
    </row>
    <row r="51" spans="3:9" x14ac:dyDescent="0.25">
      <c r="C51" s="24"/>
      <c r="D51" s="40" t="s">
        <v>43</v>
      </c>
      <c r="E51" s="41"/>
      <c r="F51" s="41"/>
      <c r="G51" s="42"/>
      <c r="H51" s="27"/>
      <c r="I51" s="39"/>
    </row>
    <row r="52" spans="3:9" x14ac:dyDescent="0.25">
      <c r="C52" s="24"/>
      <c r="D52" s="40" t="s">
        <v>44</v>
      </c>
      <c r="E52" s="41"/>
      <c r="F52" s="41"/>
      <c r="G52" s="42"/>
      <c r="H52" s="27">
        <v>0</v>
      </c>
      <c r="I52" s="39">
        <f>H52/H60/12</f>
        <v>0</v>
      </c>
    </row>
    <row r="53" spans="3:9" x14ac:dyDescent="0.25">
      <c r="C53" s="24"/>
      <c r="D53" s="9" t="s">
        <v>45</v>
      </c>
      <c r="E53" s="9"/>
      <c r="F53" s="9"/>
      <c r="G53" s="9"/>
      <c r="H53" s="24"/>
      <c r="I53" s="10"/>
    </row>
    <row r="54" spans="3:9" x14ac:dyDescent="0.25">
      <c r="C54" s="24"/>
      <c r="D54" s="9" t="s">
        <v>46</v>
      </c>
      <c r="E54" s="9"/>
      <c r="F54" s="9"/>
      <c r="G54" s="9"/>
      <c r="H54" s="24">
        <f>487.8*20</f>
        <v>9756</v>
      </c>
      <c r="I54" s="39">
        <f>H54/H60/12</f>
        <v>0.17476354256233875</v>
      </c>
    </row>
    <row r="55" spans="3:9" x14ac:dyDescent="0.25">
      <c r="C55" s="29"/>
      <c r="D55" s="13" t="s">
        <v>47</v>
      </c>
      <c r="E55" s="13"/>
      <c r="F55" s="13"/>
      <c r="G55" s="13"/>
      <c r="H55" s="29">
        <f>7*380</f>
        <v>2660</v>
      </c>
      <c r="I55" s="43">
        <f>H55/H60/12</f>
        <v>4.7649756377185437E-2</v>
      </c>
    </row>
    <row r="56" spans="3:9" x14ac:dyDescent="0.25">
      <c r="C56" s="19" t="s">
        <v>32</v>
      </c>
      <c r="D56" s="21" t="s">
        <v>48</v>
      </c>
      <c r="E56" s="21"/>
      <c r="F56" s="21"/>
      <c r="G56" s="21"/>
      <c r="H56" s="44">
        <f>H26+H28+H31+H36+H38+H40+H44+H46+H48+H52+H54+H55</f>
        <v>749953.56965240021</v>
      </c>
      <c r="I56" s="45">
        <f>I26+I28+I31+I36+I38+I40+I44+I46+I48+I52+I54+I55</f>
        <v>13.434249957946404</v>
      </c>
    </row>
    <row r="57" spans="3:9" x14ac:dyDescent="0.25">
      <c r="C57" s="31" t="s">
        <v>49</v>
      </c>
      <c r="D57" s="26" t="s">
        <v>50</v>
      </c>
      <c r="E57" s="26"/>
      <c r="F57" s="26"/>
      <c r="G57" s="26"/>
      <c r="H57" s="33">
        <f>H56*0.2</f>
        <v>149990.71393048004</v>
      </c>
      <c r="I57" s="46">
        <f>I56*0.2</f>
        <v>2.686849991589281</v>
      </c>
    </row>
    <row r="58" spans="3:9" x14ac:dyDescent="0.25">
      <c r="C58" s="31" t="s">
        <v>51</v>
      </c>
      <c r="D58" s="26" t="s">
        <v>52</v>
      </c>
      <c r="E58" s="26"/>
      <c r="F58" s="26"/>
      <c r="G58" s="26"/>
      <c r="H58" s="33">
        <f>H56+H57</f>
        <v>899944.28358288028</v>
      </c>
      <c r="I58" s="46">
        <f>I56+I57</f>
        <v>16.121099949535687</v>
      </c>
    </row>
    <row r="59" spans="3:9" x14ac:dyDescent="0.25">
      <c r="C59" s="11"/>
      <c r="D59" s="13"/>
      <c r="E59" s="13"/>
      <c r="F59" s="13"/>
      <c r="G59" s="13"/>
      <c r="H59" s="29"/>
      <c r="I59" s="14"/>
    </row>
    <row r="60" spans="3:9" x14ac:dyDescent="0.25">
      <c r="C60" s="47" t="s">
        <v>53</v>
      </c>
      <c r="D60" s="48" t="s">
        <v>54</v>
      </c>
      <c r="E60" s="49"/>
      <c r="F60" s="49"/>
      <c r="G60" s="49"/>
      <c r="H60" s="50">
        <v>4652</v>
      </c>
      <c r="I60" s="51"/>
    </row>
    <row r="64" spans="3:9" ht="16.3" x14ac:dyDescent="0.3">
      <c r="D64" s="52" t="s">
        <v>55</v>
      </c>
    </row>
  </sheetData>
  <mergeCells count="1">
    <mergeCell ref="D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2026-11-06T08:41:42Z</dcterms:modified>
</cp:coreProperties>
</file>